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940" windowHeight="4245" activeTab="0"/>
  </bookViews>
  <sheets>
    <sheet name="Use Case Points" sheetId="1" r:id="rId1"/>
  </sheets>
  <definedNames>
    <definedName name="_xlnm.Print_Area" localSheetId="0">'Use Case Points'!$A$1:$F$68</definedName>
    <definedName name="EF">'Use Case Points'!$D$48</definedName>
    <definedName name="TAW">'Use Case Points'!$D$12</definedName>
    <definedName name="TBF">'Use Case Points'!$D$18</definedName>
    <definedName name="TCF">'Use Case Points'!$D$36</definedName>
    <definedName name="UUCP">'Use Case Points'!$D$19</definedName>
  </definedNames>
  <calcPr fullCalcOnLoad="1"/>
</workbook>
</file>

<file path=xl/comments1.xml><?xml version="1.0" encoding="utf-8"?>
<comments xmlns="http://schemas.openxmlformats.org/spreadsheetml/2006/main">
  <authors>
    <author>Eef Dekker</author>
    <author>Remi-Armand Collaris</author>
  </authors>
  <commentList>
    <comment ref="A14" authorId="0">
      <text>
        <r>
          <rPr>
            <sz val="10"/>
            <rFont val="Tahoma"/>
            <family val="0"/>
          </rPr>
          <t>Gewicht gebaseerd op het aantal transacties per Use Case.</t>
        </r>
      </text>
    </comment>
    <comment ref="A39" authorId="0">
      <text>
        <r>
          <rPr>
            <sz val="10"/>
            <rFont val="Tahoma"/>
            <family val="0"/>
          </rPr>
          <t>F1 Bekend met RUP
0    Het team is niet bekend met RUP
1    Het team heeft theoretische kennis van RUP
2-3 1 of meer teamleden hebben RUP een keer gebruikt
3-4 Minstens de helft van de teamleden heeft de methode een keer gebruikt
5    Het hele team heeft de methode bij verschillende projecten gebruikt</t>
        </r>
      </text>
    </comment>
    <comment ref="A40" authorId="0">
      <text>
        <r>
          <rPr>
            <sz val="10"/>
            <rFont val="Tahoma"/>
            <family val="0"/>
          </rPr>
          <t>F2 Ervaring met deze of soortgelijke applicaties
0   Alle teamleden zijn beginners
1-2 Sommige teamleden hebben enige ervaring
3   Alle teamleden hebben minstens 1,5 jaar ervaring
4   De meeste teamleden hebben minstens 2 jaar ervaring
5   Alle teamleden zijn ervaren</t>
        </r>
      </text>
    </comment>
    <comment ref="A41" authorId="0">
      <text>
        <r>
          <rPr>
            <sz val="10"/>
            <rFont val="Tahoma"/>
            <family val="0"/>
          </rPr>
          <t>F3 Ervaring met Object Oriented programmeren
0    Alle programmeurs in het team zijn beginners
1    Alle programmeurs in het team hebben minder dan 1 jaar ervaring
2-3 Alle programmeurs in het team hebben 1-1,5 jaar ervaring
4    De meeste programmeurs in het team hebben minstens 2 jaar ervaring
5    Alle programmeurs in het team zijn ervaren (&gt; 2jaar)</t>
        </r>
      </text>
    </comment>
    <comment ref="A42" authorId="0">
      <text>
        <r>
          <rPr>
            <sz val="10"/>
            <rFont val="Tahoma"/>
            <family val="0"/>
          </rPr>
          <t xml:space="preserve">F4 Kundigheid van projectleider, informatieanalist en softwarearchitect
0    Het driespan bestaat uit beginners
1-2 Het driespan heeft minstens 1 jaar ervaring met verschillende projecten
3-4 Het driespan heeft minstens 2 jaar ervaring met verschillende projecten
5    Het driespan heeft minstens 3 jaar ervaring met verschillende projecten
</t>
        </r>
      </text>
    </comment>
    <comment ref="A43" authorId="0">
      <text>
        <r>
          <rPr>
            <sz val="10"/>
            <rFont val="Tahoma"/>
            <family val="0"/>
          </rPr>
          <t xml:space="preserve">F5 Motivatie
0    Niet gemotiveerd
1-2 Weinig gemotiveerd
3-4 Gemotiveerd om de klus goed te doen
5    Zeer gemotiveerd en geïnspireerd
</t>
        </r>
      </text>
    </comment>
    <comment ref="A44" authorId="0">
      <text>
        <r>
          <rPr>
            <sz val="10"/>
            <rFont val="Tahoma"/>
            <family val="0"/>
          </rPr>
          <t xml:space="preserve">F6 Stabiele Requirements
0    Zeer onstabiele Requirements, constante veranderingen
1-2 Onstabiele Requirements, opdrachtgever eist af en toe veranderingen
3-4 Stabiele Requirements; kleine veranderingen nodig
5    Stabiele Requirements
</t>
        </r>
      </text>
    </comment>
    <comment ref="A45" authorId="0">
      <text>
        <r>
          <rPr>
            <sz val="10"/>
            <rFont val="Tahoma"/>
            <family val="0"/>
          </rPr>
          <t xml:space="preserve">F7 Inzetbaarheid
0    Alle teamleden zijn volledig inzetbaar
1-2 Maximaal 20 procent is niet volledig inzetbaar
3-4 De helft van het team is niet volledig inzetbaar
5    Alle teamleden zijn niet volledig inzetbaar
</t>
        </r>
      </text>
    </comment>
    <comment ref="A46" authorId="0">
      <text>
        <r>
          <rPr>
            <sz val="10"/>
            <rFont val="Tahoma"/>
            <family val="0"/>
          </rPr>
          <t xml:space="preserve">F8 Moeilijke programmeertaal
0 Alle programmeurs in het team zijn ervaren in de onderhavige taal
1 De meeste programmeurs in het team hebben &gt; 2 jaar ervaring
2 Alle programmeurs in het team hebben &gt; 1,5 jaar ervaring
3 De meeste programmeurs in het team hebben &gt; 1 jaar ervaring
4 Sommige programmeurs in het team hebben enige ervaring
5 Alle programmeurs in het team zijn beginners
</t>
        </r>
      </text>
    </comment>
    <comment ref="A15" authorId="0">
      <text>
        <r>
          <rPr>
            <sz val="10"/>
            <rFont val="Tahoma"/>
            <family val="0"/>
          </rPr>
          <t>3 of minder transacties</t>
        </r>
      </text>
    </comment>
    <comment ref="A16" authorId="0">
      <text>
        <r>
          <rPr>
            <sz val="10"/>
            <rFont val="Tahoma"/>
            <family val="0"/>
          </rPr>
          <t>4 tot 7 transacties</t>
        </r>
      </text>
    </comment>
    <comment ref="A17" authorId="0">
      <text>
        <r>
          <rPr>
            <sz val="10"/>
            <rFont val="Tahoma"/>
            <family val="0"/>
          </rPr>
          <t xml:space="preserve">meer dan 7 transacties </t>
        </r>
      </text>
    </comment>
    <comment ref="A9" authorId="0">
      <text>
        <r>
          <rPr>
            <sz val="10"/>
            <rFont val="Tahoma"/>
            <family val="0"/>
          </rPr>
          <t>Actor is een ander systeem via een bekende API</t>
        </r>
      </text>
    </comment>
    <comment ref="A10" authorId="0">
      <text>
        <r>
          <rPr>
            <sz val="10"/>
            <rFont val="Tahoma"/>
            <family val="0"/>
          </rPr>
          <t>Actor is een systeem met een ingewikkelde of nog te ontwikkelen API</t>
        </r>
      </text>
    </comment>
    <comment ref="A11" authorId="0">
      <text>
        <r>
          <rPr>
            <sz val="10"/>
            <rFont val="Tahoma"/>
            <family val="0"/>
          </rPr>
          <t>Actor is een persoon die acteert via GUI</t>
        </r>
      </text>
    </comment>
    <comment ref="A21" authorId="0">
      <text>
        <r>
          <rPr>
            <sz val="10"/>
            <rFont val="Tahoma"/>
            <family val="0"/>
          </rPr>
          <t>waarden van 0 tot 5.
0 = niet belangrijk
5 = essentieel</t>
        </r>
      </text>
    </comment>
    <comment ref="A36" authorId="0">
      <text>
        <r>
          <rPr>
            <sz val="10"/>
            <rFont val="Tahoma"/>
            <family val="0"/>
          </rPr>
          <t>0,06 + (0,01*Technical Factors)</t>
        </r>
      </text>
    </comment>
    <comment ref="A54" authorId="1">
      <text>
        <r>
          <rPr>
            <sz val="10"/>
            <rFont val="Arial"/>
            <family val="2"/>
          </rPr>
          <t>Tijdsinschatting voor het maken en afstemmen van Vision, Use Case Model, Glossary, Business Object Model en Software Development Plan</t>
        </r>
      </text>
    </comment>
    <comment ref="A56" authorId="1">
      <text>
        <r>
          <rPr>
            <sz val="10"/>
            <rFont val="Arial"/>
            <family val="2"/>
          </rPr>
          <t>Tijdsinschatting voor het uitwerken van technisch moeilijke functionaliteit in werkende code</t>
        </r>
      </text>
    </comment>
    <comment ref="A57" authorId="1">
      <text>
        <r>
          <rPr>
            <sz val="10"/>
            <rFont val="Arial"/>
            <family val="2"/>
          </rPr>
          <t>Inschatting van binnen het ontwikkelteam te leveren functionele testinspanningen (in de vorm van een opslagpercentage)</t>
        </r>
      </text>
    </comment>
    <comment ref="A58" authorId="1">
      <text>
        <r>
          <rPr>
            <sz val="10"/>
            <rFont val="Arial"/>
            <family val="2"/>
          </rPr>
          <t>Tijdsinschatting voor documentatie die niet rechtstreeks gerelateerd is aan softwareontwikkeling (denk aan schrijven van of ondersteunen bij de totstandkoming van gebruikershandleiding, installatiehandleiding middleware, deploymenthandleiding en beheerdershandleiding)</t>
        </r>
      </text>
    </comment>
    <comment ref="A55" authorId="1">
      <text>
        <r>
          <rPr>
            <sz val="10"/>
            <rFont val="Arial"/>
            <family val="2"/>
          </rPr>
          <t>Tijdsinschatting voor het inrichten van de ontwikkelomgeving</t>
        </r>
      </text>
    </comment>
    <comment ref="A53" authorId="1">
      <text>
        <r>
          <rPr>
            <sz val="10"/>
            <rFont val="Tahoma"/>
            <family val="2"/>
          </rPr>
          <t>Resultaat van Use Case punten berekening.
Hieronder vallen ook:
- Software Architecture
- GUI ontwerp en navigatie
- Use Case Realizations
- Builden en opleveren
- Teamoverleg</t>
        </r>
      </text>
    </comment>
  </commentList>
</comments>
</file>

<file path=xl/sharedStrings.xml><?xml version="1.0" encoding="utf-8"?>
<sst xmlns="http://schemas.openxmlformats.org/spreadsheetml/2006/main" count="95" uniqueCount="70">
  <si>
    <t>Unadjusted Use Case Points</t>
  </si>
  <si>
    <t>T8  Portable</t>
  </si>
  <si>
    <t xml:space="preserve">Technical  Factors </t>
  </si>
  <si>
    <t>Technical Complexity Factor (TCF)</t>
  </si>
  <si>
    <t>Use Case Points</t>
  </si>
  <si>
    <t>-1</t>
  </si>
  <si>
    <t>Environmental Factors</t>
  </si>
  <si>
    <t>EFactor</t>
  </si>
  <si>
    <t>Datum :</t>
  </si>
  <si>
    <t>uur</t>
  </si>
  <si>
    <t>%</t>
  </si>
  <si>
    <t>€</t>
  </si>
  <si>
    <t>Totaal aantal uren</t>
  </si>
  <si>
    <t>Totale projectkosten software inspanning</t>
  </si>
  <si>
    <t>Projectnaam:</t>
  </si>
  <si>
    <t>Klant:</t>
  </si>
  <si>
    <t>Opsteller:</t>
  </si>
  <si>
    <t>Fixed price opslag</t>
  </si>
  <si>
    <t>Documentatie</t>
  </si>
  <si>
    <t>Gewicht</t>
  </si>
  <si>
    <t>Aantal</t>
  </si>
  <si>
    <t>Gewogen waarde</t>
  </si>
  <si>
    <t>Opmerkingen</t>
  </si>
  <si>
    <t>Unadjusted Actor Weights</t>
  </si>
  <si>
    <t>Use Cases</t>
  </si>
  <si>
    <t>Eenvoudige Use Case</t>
  </si>
  <si>
    <t>Complexe Use Case</t>
  </si>
  <si>
    <t>Gemiddelde Use Case</t>
  </si>
  <si>
    <t>Unadjusted Use Case Weights</t>
  </si>
  <si>
    <t xml:space="preserve">Reden van waardetoekenning </t>
  </si>
  <si>
    <t>Ken waarde toe</t>
  </si>
  <si>
    <t>F1 Bekend met RUP</t>
  </si>
  <si>
    <t>F2 Ervaring met deze of soortgelijke applicaties</t>
  </si>
  <si>
    <t>F4 Kundigheid van projectleider, informatieanalist en softwarearchitect</t>
  </si>
  <si>
    <t>F5 Motivatie</t>
  </si>
  <si>
    <t>F3 Ervaring met Object Oriented programmeren</t>
  </si>
  <si>
    <t>F6 Stabiele Requirements</t>
  </si>
  <si>
    <t>F7 Inzetbaarheid</t>
  </si>
  <si>
    <t>F8 Moeilijke programmeertaal</t>
  </si>
  <si>
    <t>Omgevingsfactoren</t>
  </si>
  <si>
    <t>Uren per Use Case Point</t>
  </si>
  <si>
    <t xml:space="preserve">Technische factoren </t>
  </si>
  <si>
    <t>T1  Gedistribueerd systeem</t>
  </si>
  <si>
    <t>T2  Performance issues</t>
  </si>
  <si>
    <t>T4  Complexe interne processen</t>
  </si>
  <si>
    <t>T7  Usability</t>
  </si>
  <si>
    <t>T11 Beveiliging</t>
  </si>
  <si>
    <t>T6  Installeerbaarheid</t>
  </si>
  <si>
    <t>T9  Onderhoudbaarheid</t>
  </si>
  <si>
    <t>T10 Concurrent data access</t>
  </si>
  <si>
    <t>T12 Voor derde partijen toegankelijk</t>
  </si>
  <si>
    <t xml:space="preserve">T13 Uitgebreide aandacht voor opleiding van gebruikers </t>
  </si>
  <si>
    <t>T5  Herbruikbaarheid van code</t>
  </si>
  <si>
    <t>T3  Eindgebruikersproductiviteit</t>
  </si>
  <si>
    <t>Kosten inschatting</t>
  </si>
  <si>
    <t>Opslag projectmanagement</t>
  </si>
  <si>
    <t>Opslag testen</t>
  </si>
  <si>
    <t>Totale fixed price aanbieding</t>
  </si>
  <si>
    <t>Gemiddeld project uurtarief</t>
  </si>
  <si>
    <t>Projectnummer:</t>
  </si>
  <si>
    <t>Instabiliteits-factor</t>
  </si>
  <si>
    <t>Opslag onvoorzien</t>
  </si>
  <si>
    <t>Inception fase</t>
  </si>
  <si>
    <t>Proof of Concept</t>
  </si>
  <si>
    <t>Inrichten ontwikkelomgeving</t>
  </si>
  <si>
    <t>Use Case ontwerp en bouw</t>
  </si>
  <si>
    <t>Actors</t>
  </si>
  <si>
    <t>Eenvoudige Actor</t>
  </si>
  <si>
    <t>Gemiddelde Actor</t>
  </si>
  <si>
    <t>Complexe Actor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</si>
</sst>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0"/>
      <name val="Tahoma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Font="1" applyBorder="1" applyAlignment="1">
      <alignment/>
    </xf>
    <xf numFmtId="0" fontId="1" fillId="0" borderId="12" xfId="0" applyFont="1" applyBorder="1" applyAlignment="1" applyProtection="1">
      <alignment wrapText="1"/>
      <protection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4" fillId="0" borderId="0" xfId="0" applyNumberFormat="1" applyFont="1" applyBorder="1" applyAlignment="1" applyProtection="1">
      <alignment horizontal="right" wrapText="1"/>
      <protection/>
    </xf>
    <xf numFmtId="0" fontId="0" fillId="0" borderId="0" xfId="0" applyBorder="1" applyAlignment="1">
      <alignment/>
    </xf>
    <xf numFmtId="0" fontId="0" fillId="33" borderId="12" xfId="0" applyFont="1" applyFill="1" applyBorder="1" applyAlignment="1" applyProtection="1">
      <alignment wrapText="1"/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right"/>
    </xf>
    <xf numFmtId="0" fontId="0" fillId="0" borderId="15" xfId="0" applyFill="1" applyBorder="1" applyAlignment="1" applyProtection="1">
      <alignment wrapText="1"/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0" fontId="0" fillId="0" borderId="13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181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3" fontId="5" fillId="0" borderId="13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 applyProtection="1">
      <alignment wrapText="1"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wrapText="1"/>
      <protection/>
    </xf>
    <xf numFmtId="1" fontId="1" fillId="0" borderId="0" xfId="0" applyNumberFormat="1" applyFont="1" applyBorder="1" applyAlignment="1">
      <alignment/>
    </xf>
    <xf numFmtId="49" fontId="5" fillId="0" borderId="12" xfId="0" applyNumberFormat="1" applyFont="1" applyFill="1" applyBorder="1" applyAlignment="1" applyProtection="1">
      <alignment wrapText="1"/>
      <protection/>
    </xf>
    <xf numFmtId="0" fontId="5" fillId="0" borderId="12" xfId="0" applyFont="1" applyFill="1" applyBorder="1" applyAlignment="1">
      <alignment horizontal="left"/>
    </xf>
    <xf numFmtId="0" fontId="0" fillId="0" borderId="18" xfId="0" applyBorder="1" applyAlignment="1" applyProtection="1">
      <alignment wrapText="1"/>
      <protection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2" xfId="0" applyFont="1" applyBorder="1" applyAlignment="1">
      <alignment horizontal="right" vertical="top"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0" fillId="0" borderId="21" xfId="0" applyFont="1" applyFill="1" applyBorder="1" applyAlignment="1" applyProtection="1">
      <alignment wrapText="1"/>
      <protection/>
    </xf>
    <xf numFmtId="0" fontId="0" fillId="0" borderId="22" xfId="0" applyFont="1" applyFill="1" applyBorder="1" applyAlignment="1">
      <alignment horizontal="right"/>
    </xf>
    <xf numFmtId="0" fontId="0" fillId="0" borderId="22" xfId="0" applyFont="1" applyFill="1" applyBorder="1" applyAlignment="1" applyProtection="1">
      <alignment wrapText="1"/>
      <protection locked="0"/>
    </xf>
    <xf numFmtId="1" fontId="0" fillId="0" borderId="22" xfId="0" applyNumberFormat="1" applyFont="1" applyFill="1" applyBorder="1" applyAlignment="1">
      <alignment/>
    </xf>
    <xf numFmtId="0" fontId="0" fillId="0" borderId="18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wrapText="1"/>
      <protection/>
    </xf>
    <xf numFmtId="1" fontId="0" fillId="0" borderId="23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applyProtection="1">
      <alignment horizontal="left" wrapText="1"/>
      <protection locked="0"/>
    </xf>
    <xf numFmtId="3" fontId="0" fillId="0" borderId="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" fontId="0" fillId="33" borderId="23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wrapText="1"/>
      <protection/>
    </xf>
    <xf numFmtId="0" fontId="0" fillId="0" borderId="20" xfId="0" applyBorder="1" applyAlignment="1">
      <alignment/>
    </xf>
    <xf numFmtId="0" fontId="7" fillId="33" borderId="12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1762125</xdr:colOff>
      <xdr:row>0</xdr:row>
      <xdr:rowOff>0</xdr:rowOff>
    </xdr:from>
    <xdr:to>
      <xdr:col>6</xdr:col>
      <xdr:colOff>28575</xdr:colOff>
      <xdr:row>1</xdr:row>
      <xdr:rowOff>152400</xdr:rowOff>
    </xdr:to>
    <xdr:pic>
      <xdr:nvPicPr>
        <xdr:cNvPr id="1" name="Picture 32" descr="bo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5.8515625" style="4" customWidth="1"/>
    <col min="2" max="2" width="8.00390625" style="2" customWidth="1"/>
    <col min="3" max="3" width="15.57421875" style="3" customWidth="1"/>
    <col min="4" max="4" width="16.8515625" style="0" customWidth="1"/>
    <col min="5" max="5" width="26.8515625" style="3" customWidth="1"/>
    <col min="6" max="6" width="12.00390625" style="0" customWidth="1"/>
  </cols>
  <sheetData>
    <row r="1" spans="1:6" ht="62.25" customHeight="1">
      <c r="A1" s="50" t="s">
        <v>54</v>
      </c>
      <c r="B1" s="25"/>
      <c r="C1" s="25"/>
      <c r="D1" s="25"/>
      <c r="E1" s="25"/>
      <c r="F1" s="26"/>
    </row>
    <row r="2" ht="12.75"/>
    <row r="3" spans="1:8" ht="20.25" customHeight="1">
      <c r="A3" s="59" t="s">
        <v>14</v>
      </c>
      <c r="B3" s="92"/>
      <c r="C3" s="92"/>
      <c r="D3" s="60" t="s">
        <v>15</v>
      </c>
      <c r="E3" s="92"/>
      <c r="F3" s="92"/>
      <c r="H3" s="48"/>
    </row>
    <row r="4" spans="1:8" ht="21" customHeight="1">
      <c r="A4" s="59" t="s">
        <v>59</v>
      </c>
      <c r="B4" s="92"/>
      <c r="C4" s="92"/>
      <c r="D4" s="60" t="s">
        <v>16</v>
      </c>
      <c r="E4" s="92"/>
      <c r="F4" s="92"/>
      <c r="H4" s="48"/>
    </row>
    <row r="5" spans="1:5" ht="22.5" customHeight="1">
      <c r="A5" s="59" t="s">
        <v>8</v>
      </c>
      <c r="B5" s="92"/>
      <c r="C5" s="92"/>
      <c r="E5"/>
    </row>
    <row r="6" spans="1:6" ht="13.5" thickBot="1">
      <c r="A6" s="37"/>
      <c r="B6" s="38"/>
      <c r="C6" s="35"/>
      <c r="D6" s="39"/>
      <c r="E6" s="40"/>
      <c r="F6" s="24"/>
    </row>
    <row r="7" spans="1:5" ht="12.75">
      <c r="A7" s="5"/>
      <c r="B7" s="6"/>
      <c r="C7" s="8"/>
      <c r="D7" s="7"/>
      <c r="E7" s="8"/>
    </row>
    <row r="8" spans="1:6" s="1" customFormat="1" ht="12.75">
      <c r="A8" s="13" t="s">
        <v>66</v>
      </c>
      <c r="B8" s="14" t="s">
        <v>19</v>
      </c>
      <c r="C8" s="15" t="s">
        <v>20</v>
      </c>
      <c r="D8" s="16" t="s">
        <v>21</v>
      </c>
      <c r="E8" s="52" t="s">
        <v>22</v>
      </c>
      <c r="F8" s="53"/>
    </row>
    <row r="9" spans="1:6" ht="12.75">
      <c r="A9" s="17" t="s">
        <v>67</v>
      </c>
      <c r="B9" s="18">
        <v>1</v>
      </c>
      <c r="C9" s="27">
        <v>0</v>
      </c>
      <c r="D9" s="19">
        <f>B9*C9</f>
        <v>0</v>
      </c>
      <c r="E9" s="88"/>
      <c r="F9" s="89"/>
    </row>
    <row r="10" spans="1:6" ht="12.75">
      <c r="A10" s="17" t="s">
        <v>68</v>
      </c>
      <c r="B10" s="18">
        <v>2</v>
      </c>
      <c r="C10" s="27">
        <v>0</v>
      </c>
      <c r="D10" s="19">
        <f>B10*C10</f>
        <v>0</v>
      </c>
      <c r="E10" s="88"/>
      <c r="F10" s="89"/>
    </row>
    <row r="11" spans="1:6" ht="12.75">
      <c r="A11" s="17" t="s">
        <v>69</v>
      </c>
      <c r="B11" s="18">
        <v>3</v>
      </c>
      <c r="C11" s="27">
        <v>0</v>
      </c>
      <c r="D11" s="19">
        <f>B11*C11</f>
        <v>0</v>
      </c>
      <c r="E11" s="88"/>
      <c r="F11" s="89"/>
    </row>
    <row r="12" spans="1:6" ht="12.75">
      <c r="A12" s="9" t="s">
        <v>23</v>
      </c>
      <c r="B12" s="63"/>
      <c r="C12" s="11"/>
      <c r="D12" s="12">
        <f>SUM(D9:D11)</f>
        <v>0</v>
      </c>
      <c r="E12" s="11"/>
      <c r="F12" s="54"/>
    </row>
    <row r="13" spans="1:5" ht="12.75">
      <c r="A13" s="5"/>
      <c r="B13" s="6"/>
      <c r="C13" s="8"/>
      <c r="D13" s="7"/>
      <c r="E13" s="8"/>
    </row>
    <row r="14" spans="1:6" s="1" customFormat="1" ht="12.75">
      <c r="A14" s="13" t="s">
        <v>24</v>
      </c>
      <c r="B14" s="14" t="s">
        <v>19</v>
      </c>
      <c r="C14" s="15" t="s">
        <v>20</v>
      </c>
      <c r="D14" s="16" t="s">
        <v>21</v>
      </c>
      <c r="E14" s="52" t="s">
        <v>22</v>
      </c>
      <c r="F14" s="53"/>
    </row>
    <row r="15" spans="1:6" ht="12.75">
      <c r="A15" s="17" t="s">
        <v>25</v>
      </c>
      <c r="B15" s="18">
        <v>5</v>
      </c>
      <c r="C15" s="27">
        <v>1</v>
      </c>
      <c r="D15" s="19">
        <f>B15*C15</f>
        <v>5</v>
      </c>
      <c r="E15" s="88"/>
      <c r="F15" s="89"/>
    </row>
    <row r="16" spans="1:6" ht="12.75">
      <c r="A16" s="17" t="s">
        <v>27</v>
      </c>
      <c r="B16" s="18">
        <v>10</v>
      </c>
      <c r="C16" s="27">
        <v>0</v>
      </c>
      <c r="D16" s="19">
        <f>B16*C16</f>
        <v>0</v>
      </c>
      <c r="E16" s="88"/>
      <c r="F16" s="89"/>
    </row>
    <row r="17" spans="1:6" ht="12.75">
      <c r="A17" s="17" t="s">
        <v>26</v>
      </c>
      <c r="B17" s="18">
        <v>15</v>
      </c>
      <c r="C17" s="27">
        <v>0</v>
      </c>
      <c r="D17" s="19">
        <f>B17*C17</f>
        <v>0</v>
      </c>
      <c r="E17" s="88"/>
      <c r="F17" s="89"/>
    </row>
    <row r="18" spans="1:6" ht="12.75">
      <c r="A18" s="9" t="s">
        <v>28</v>
      </c>
      <c r="B18" s="63"/>
      <c r="C18" s="11"/>
      <c r="D18" s="12">
        <f>SUM(D15:D17)</f>
        <v>5</v>
      </c>
      <c r="E18" s="11"/>
      <c r="F18" s="54"/>
    </row>
    <row r="19" spans="1:6" ht="12.75">
      <c r="A19" s="9" t="s">
        <v>0</v>
      </c>
      <c r="B19" s="63"/>
      <c r="C19" s="11"/>
      <c r="D19" s="12">
        <f>TAW+TBF</f>
        <v>5</v>
      </c>
      <c r="E19" s="11"/>
      <c r="F19" s="54"/>
    </row>
    <row r="20" spans="1:6" ht="12.75">
      <c r="A20" s="5"/>
      <c r="B20" s="6"/>
      <c r="C20" s="8"/>
      <c r="D20" s="7"/>
      <c r="E20" s="51"/>
      <c r="F20" s="26"/>
    </row>
    <row r="21" spans="1:6" s="1" customFormat="1" ht="25.5">
      <c r="A21" s="13" t="s">
        <v>41</v>
      </c>
      <c r="B21" s="14" t="s">
        <v>19</v>
      </c>
      <c r="C21" s="15" t="s">
        <v>30</v>
      </c>
      <c r="D21" s="16" t="s">
        <v>21</v>
      </c>
      <c r="E21" s="90" t="s">
        <v>29</v>
      </c>
      <c r="F21" s="91"/>
    </row>
    <row r="22" spans="1:6" ht="12.75">
      <c r="A22" s="17" t="s">
        <v>42</v>
      </c>
      <c r="B22" s="20">
        <v>2</v>
      </c>
      <c r="C22" s="27">
        <v>0</v>
      </c>
      <c r="D22" s="19">
        <f aca="true" t="shared" si="0" ref="D22:D34">B22*C22</f>
        <v>0</v>
      </c>
      <c r="E22" s="88"/>
      <c r="F22" s="89"/>
    </row>
    <row r="23" spans="1:6" ht="12.75">
      <c r="A23" s="17" t="s">
        <v>43</v>
      </c>
      <c r="B23" s="20">
        <v>1</v>
      </c>
      <c r="C23" s="27">
        <v>1</v>
      </c>
      <c r="D23" s="19">
        <f t="shared" si="0"/>
        <v>1</v>
      </c>
      <c r="E23" s="88"/>
      <c r="F23" s="89"/>
    </row>
    <row r="24" spans="1:6" ht="12.75">
      <c r="A24" s="17" t="s">
        <v>53</v>
      </c>
      <c r="B24" s="20">
        <v>1</v>
      </c>
      <c r="C24" s="27">
        <v>3</v>
      </c>
      <c r="D24" s="19">
        <f t="shared" si="0"/>
        <v>3</v>
      </c>
      <c r="E24" s="88"/>
      <c r="F24" s="89"/>
    </row>
    <row r="25" spans="1:6" ht="12.75">
      <c r="A25" s="17" t="s">
        <v>44</v>
      </c>
      <c r="B25" s="20">
        <v>1</v>
      </c>
      <c r="C25" s="27">
        <v>5</v>
      </c>
      <c r="D25" s="19">
        <f t="shared" si="0"/>
        <v>5</v>
      </c>
      <c r="E25" s="88"/>
      <c r="F25" s="89"/>
    </row>
    <row r="26" spans="1:6" ht="12.75">
      <c r="A26" s="17" t="s">
        <v>52</v>
      </c>
      <c r="B26" s="20">
        <v>1</v>
      </c>
      <c r="C26" s="27">
        <v>2</v>
      </c>
      <c r="D26" s="19">
        <f t="shared" si="0"/>
        <v>2</v>
      </c>
      <c r="E26" s="88"/>
      <c r="F26" s="89"/>
    </row>
    <row r="27" spans="1:6" ht="12.75">
      <c r="A27" s="17" t="s">
        <v>47</v>
      </c>
      <c r="B27" s="20">
        <v>0.5</v>
      </c>
      <c r="C27" s="27">
        <v>1</v>
      </c>
      <c r="D27" s="19">
        <f t="shared" si="0"/>
        <v>0.5</v>
      </c>
      <c r="E27" s="88"/>
      <c r="F27" s="89"/>
    </row>
    <row r="28" spans="1:6" ht="12.75">
      <c r="A28" s="17" t="s">
        <v>45</v>
      </c>
      <c r="B28" s="20">
        <v>0.5</v>
      </c>
      <c r="C28" s="27">
        <v>5</v>
      </c>
      <c r="D28" s="19">
        <f t="shared" si="0"/>
        <v>2.5</v>
      </c>
      <c r="E28" s="88"/>
      <c r="F28" s="89"/>
    </row>
    <row r="29" spans="1:6" ht="12.75">
      <c r="A29" s="17" t="s">
        <v>1</v>
      </c>
      <c r="B29" s="20">
        <v>2</v>
      </c>
      <c r="C29" s="27">
        <v>1</v>
      </c>
      <c r="D29" s="19">
        <f t="shared" si="0"/>
        <v>2</v>
      </c>
      <c r="E29" s="88"/>
      <c r="F29" s="89"/>
    </row>
    <row r="30" spans="1:6" ht="12.75">
      <c r="A30" s="17" t="s">
        <v>48</v>
      </c>
      <c r="B30" s="20">
        <v>1</v>
      </c>
      <c r="C30" s="27">
        <v>5</v>
      </c>
      <c r="D30" s="19">
        <f t="shared" si="0"/>
        <v>5</v>
      </c>
      <c r="E30" s="88"/>
      <c r="F30" s="89"/>
    </row>
    <row r="31" spans="1:6" ht="12.75">
      <c r="A31" s="17" t="s">
        <v>49</v>
      </c>
      <c r="B31" s="20">
        <v>1</v>
      </c>
      <c r="C31" s="27">
        <v>4</v>
      </c>
      <c r="D31" s="19">
        <f t="shared" si="0"/>
        <v>4</v>
      </c>
      <c r="E31" s="88"/>
      <c r="F31" s="89"/>
    </row>
    <row r="32" spans="1:6" ht="12.75">
      <c r="A32" s="17" t="s">
        <v>46</v>
      </c>
      <c r="B32" s="20">
        <v>1</v>
      </c>
      <c r="C32" s="27">
        <v>2</v>
      </c>
      <c r="D32" s="19">
        <f t="shared" si="0"/>
        <v>2</v>
      </c>
      <c r="E32" s="88"/>
      <c r="F32" s="89"/>
    </row>
    <row r="33" spans="1:6" ht="12.75">
      <c r="A33" s="17" t="s">
        <v>50</v>
      </c>
      <c r="B33" s="20">
        <v>1</v>
      </c>
      <c r="C33" s="27">
        <v>5</v>
      </c>
      <c r="D33" s="19">
        <f t="shared" si="0"/>
        <v>5</v>
      </c>
      <c r="E33" s="88"/>
      <c r="F33" s="89"/>
    </row>
    <row r="34" spans="1:6" ht="25.5">
      <c r="A34" s="17" t="s">
        <v>51</v>
      </c>
      <c r="B34" s="20">
        <v>1</v>
      </c>
      <c r="C34" s="27">
        <v>5</v>
      </c>
      <c r="D34" s="19">
        <f t="shared" si="0"/>
        <v>5</v>
      </c>
      <c r="E34" s="88"/>
      <c r="F34" s="89"/>
    </row>
    <row r="35" spans="1:6" ht="12.75">
      <c r="A35" s="9" t="s">
        <v>2</v>
      </c>
      <c r="B35" s="63"/>
      <c r="C35" s="11"/>
      <c r="D35" s="12">
        <f>SUM(D22:D34)</f>
        <v>37</v>
      </c>
      <c r="E35" s="11"/>
      <c r="F35" s="54"/>
    </row>
    <row r="36" spans="1:6" ht="12.75">
      <c r="A36" s="9" t="s">
        <v>3</v>
      </c>
      <c r="B36" s="63"/>
      <c r="C36" s="11"/>
      <c r="D36" s="12">
        <f>0.6+(0.01*D35)</f>
        <v>0.97</v>
      </c>
      <c r="E36" s="11"/>
      <c r="F36" s="54"/>
    </row>
    <row r="37" spans="1:5" ht="12.75">
      <c r="A37" s="5"/>
      <c r="B37" s="6"/>
      <c r="C37" s="8"/>
      <c r="D37" s="7"/>
      <c r="E37" s="8"/>
    </row>
    <row r="38" spans="1:6" s="1" customFormat="1" ht="25.5">
      <c r="A38" s="66" t="s">
        <v>39</v>
      </c>
      <c r="B38" s="67" t="s">
        <v>19</v>
      </c>
      <c r="C38" s="68" t="s">
        <v>30</v>
      </c>
      <c r="D38" s="69" t="s">
        <v>21</v>
      </c>
      <c r="E38" s="68" t="s">
        <v>29</v>
      </c>
      <c r="F38" s="70" t="s">
        <v>60</v>
      </c>
    </row>
    <row r="39" spans="1:6" ht="12.75">
      <c r="A39" s="17" t="s">
        <v>31</v>
      </c>
      <c r="B39" s="20">
        <v>1.5</v>
      </c>
      <c r="C39" s="27">
        <v>3</v>
      </c>
      <c r="D39" s="19">
        <f aca="true" t="shared" si="1" ref="D39:D46">B39*C39</f>
        <v>4.5</v>
      </c>
      <c r="E39" s="27"/>
      <c r="F39" s="23">
        <f aca="true" t="shared" si="2" ref="F39:F44">IF(C39&lt;3,1,0)</f>
        <v>0</v>
      </c>
    </row>
    <row r="40" spans="1:6" ht="25.5">
      <c r="A40" s="17" t="s">
        <v>32</v>
      </c>
      <c r="B40" s="20">
        <v>0.5</v>
      </c>
      <c r="C40" s="27">
        <v>4</v>
      </c>
      <c r="D40" s="19">
        <f t="shared" si="1"/>
        <v>2</v>
      </c>
      <c r="E40" s="27"/>
      <c r="F40" s="23">
        <f t="shared" si="2"/>
        <v>0</v>
      </c>
    </row>
    <row r="41" spans="1:6" ht="25.5">
      <c r="A41" s="17" t="s">
        <v>35</v>
      </c>
      <c r="B41" s="20">
        <v>1</v>
      </c>
      <c r="C41" s="27">
        <v>4</v>
      </c>
      <c r="D41" s="19">
        <f t="shared" si="1"/>
        <v>4</v>
      </c>
      <c r="E41" s="27"/>
      <c r="F41" s="23">
        <f t="shared" si="2"/>
        <v>0</v>
      </c>
    </row>
    <row r="42" spans="1:6" ht="38.25">
      <c r="A42" s="17" t="s">
        <v>33</v>
      </c>
      <c r="B42" s="20">
        <v>0.5</v>
      </c>
      <c r="C42" s="27">
        <v>4</v>
      </c>
      <c r="D42" s="19">
        <f t="shared" si="1"/>
        <v>2</v>
      </c>
      <c r="E42" s="27"/>
      <c r="F42" s="23">
        <f t="shared" si="2"/>
        <v>0</v>
      </c>
    </row>
    <row r="43" spans="1:6" ht="12.75">
      <c r="A43" s="17" t="s">
        <v>34</v>
      </c>
      <c r="B43" s="20">
        <v>1</v>
      </c>
      <c r="C43" s="27">
        <v>5</v>
      </c>
      <c r="D43" s="19">
        <f t="shared" si="1"/>
        <v>5</v>
      </c>
      <c r="E43" s="27"/>
      <c r="F43" s="23">
        <f t="shared" si="2"/>
        <v>0</v>
      </c>
    </row>
    <row r="44" spans="1:6" ht="12.75">
      <c r="A44" s="17" t="s">
        <v>36</v>
      </c>
      <c r="B44" s="20">
        <v>2</v>
      </c>
      <c r="C44" s="27">
        <v>4</v>
      </c>
      <c r="D44" s="19">
        <f t="shared" si="1"/>
        <v>8</v>
      </c>
      <c r="E44" s="27"/>
      <c r="F44" s="23">
        <f t="shared" si="2"/>
        <v>0</v>
      </c>
    </row>
    <row r="45" spans="1:6" ht="12.75">
      <c r="A45" s="17" t="s">
        <v>37</v>
      </c>
      <c r="B45" s="20">
        <v>-1</v>
      </c>
      <c r="C45" s="27">
        <v>0</v>
      </c>
      <c r="D45" s="19">
        <f t="shared" si="1"/>
        <v>0</v>
      </c>
      <c r="E45" s="27"/>
      <c r="F45" s="23">
        <f>IF(C45&gt;3,1,0)</f>
        <v>0</v>
      </c>
    </row>
    <row r="46" spans="1:6" ht="12.75">
      <c r="A46" s="17" t="s">
        <v>38</v>
      </c>
      <c r="B46" s="20" t="s">
        <v>5</v>
      </c>
      <c r="C46" s="27">
        <v>3</v>
      </c>
      <c r="D46" s="19">
        <f t="shared" si="1"/>
        <v>-3</v>
      </c>
      <c r="E46" s="27"/>
      <c r="F46" s="19">
        <f>IF(C46&gt;3,1,0)</f>
        <v>0</v>
      </c>
    </row>
    <row r="47" spans="1:6" ht="12.75">
      <c r="A47" s="21" t="s">
        <v>6</v>
      </c>
      <c r="B47" s="62"/>
      <c r="C47" s="11"/>
      <c r="D47" s="22">
        <f>SUM(D39:D46)</f>
        <v>22.5</v>
      </c>
      <c r="E47" s="51"/>
      <c r="F47" s="19">
        <f>SUM(F39:F46)</f>
        <v>0</v>
      </c>
    </row>
    <row r="48" spans="1:6" ht="12.75">
      <c r="A48" s="9" t="s">
        <v>7</v>
      </c>
      <c r="B48" s="63"/>
      <c r="C48" s="11"/>
      <c r="D48" s="12">
        <f>1.4+(-0.03*D47)</f>
        <v>0.725</v>
      </c>
      <c r="E48" s="11"/>
      <c r="F48" s="54"/>
    </row>
    <row r="49" spans="1:5" ht="12.75">
      <c r="A49" s="5"/>
      <c r="B49" s="6"/>
      <c r="C49" s="8"/>
      <c r="D49" s="7"/>
      <c r="E49" s="8"/>
    </row>
    <row r="50" spans="1:6" ht="12.75">
      <c r="A50" s="64" t="s">
        <v>4</v>
      </c>
      <c r="B50" s="10"/>
      <c r="C50" s="11"/>
      <c r="D50" s="65">
        <f>UUCP*TCF*EF</f>
        <v>3.5162499999999994</v>
      </c>
      <c r="E50" s="11"/>
      <c r="F50" s="54"/>
    </row>
    <row r="51" spans="1:6" ht="12.75">
      <c r="A51" s="64" t="s">
        <v>40</v>
      </c>
      <c r="B51" s="10"/>
      <c r="C51" s="11"/>
      <c r="D51" s="65">
        <f>IF(F47&lt;3,20,IF(F47&lt;5,28,36))</f>
        <v>20</v>
      </c>
      <c r="E51" s="11"/>
      <c r="F51" s="54"/>
    </row>
    <row r="52" spans="1:5" ht="13.5" thickBot="1">
      <c r="A52" s="5"/>
      <c r="B52" s="6"/>
      <c r="C52" s="8"/>
      <c r="D52" s="42"/>
      <c r="E52" s="8"/>
    </row>
    <row r="53" spans="1:6" ht="12.75">
      <c r="A53" s="71" t="s">
        <v>65</v>
      </c>
      <c r="B53" s="72"/>
      <c r="C53" s="73"/>
      <c r="D53" s="74">
        <f>D50*D51</f>
        <v>70.32499999999999</v>
      </c>
      <c r="E53" s="73" t="s">
        <v>9</v>
      </c>
      <c r="F53" s="28"/>
    </row>
    <row r="54" spans="1:6" ht="12.75">
      <c r="A54" s="75" t="s">
        <v>62</v>
      </c>
      <c r="B54" s="76"/>
      <c r="C54" s="51"/>
      <c r="D54" s="87">
        <v>160</v>
      </c>
      <c r="E54" s="51" t="s">
        <v>9</v>
      </c>
      <c r="F54" s="33"/>
    </row>
    <row r="55" spans="1:6" ht="12.75">
      <c r="A55" s="75" t="s">
        <v>64</v>
      </c>
      <c r="B55" s="76"/>
      <c r="C55" s="51"/>
      <c r="D55" s="87">
        <v>40</v>
      </c>
      <c r="E55" s="51" t="s">
        <v>9</v>
      </c>
      <c r="F55" s="33"/>
    </row>
    <row r="56" spans="1:6" ht="12.75">
      <c r="A56" s="75" t="s">
        <v>63</v>
      </c>
      <c r="B56" s="76"/>
      <c r="C56" s="51"/>
      <c r="D56" s="87">
        <v>40</v>
      </c>
      <c r="E56" s="51" t="s">
        <v>9</v>
      </c>
      <c r="F56" s="33"/>
    </row>
    <row r="57" spans="1:6" ht="12.75">
      <c r="A57" s="75" t="s">
        <v>56</v>
      </c>
      <c r="B57" s="86">
        <v>20</v>
      </c>
      <c r="C57" s="77" t="s">
        <v>10</v>
      </c>
      <c r="D57" s="78">
        <f>(B57/100)*D53</f>
        <v>14.064999999999998</v>
      </c>
      <c r="E57" s="51" t="s">
        <v>9</v>
      </c>
      <c r="F57" s="33"/>
    </row>
    <row r="58" spans="1:6" ht="12.75">
      <c r="A58" s="75" t="s">
        <v>18</v>
      </c>
      <c r="B58" s="76"/>
      <c r="C58" s="51"/>
      <c r="D58" s="85">
        <v>100</v>
      </c>
      <c r="E58" s="51" t="s">
        <v>9</v>
      </c>
      <c r="F58" s="33"/>
    </row>
    <row r="59" spans="1:6" ht="12.75">
      <c r="A59" s="57"/>
      <c r="B59" s="41"/>
      <c r="C59" s="46"/>
      <c r="D59" s="78">
        <f>SUM(D53:D58)</f>
        <v>424.39</v>
      </c>
      <c r="E59" s="51" t="s">
        <v>9</v>
      </c>
      <c r="F59" s="33"/>
    </row>
    <row r="60" spans="1:6" ht="12.75">
      <c r="A60" s="57"/>
      <c r="B60" s="41"/>
      <c r="C60" s="46"/>
      <c r="D60" s="58"/>
      <c r="E60" s="30"/>
      <c r="F60" s="33"/>
    </row>
    <row r="61" spans="1:6" ht="12.75">
      <c r="A61" s="75" t="s">
        <v>61</v>
      </c>
      <c r="B61" s="86">
        <v>15</v>
      </c>
      <c r="C61" s="77" t="s">
        <v>10</v>
      </c>
      <c r="D61" s="78">
        <f>((B61/100)*D59)</f>
        <v>63.6585</v>
      </c>
      <c r="E61" s="51" t="s">
        <v>9</v>
      </c>
      <c r="F61" s="33"/>
    </row>
    <row r="62" spans="1:6" ht="12.75">
      <c r="A62" s="79" t="s">
        <v>55</v>
      </c>
      <c r="B62" s="86">
        <v>20</v>
      </c>
      <c r="C62" s="77" t="s">
        <v>10</v>
      </c>
      <c r="D62" s="80">
        <f>((B62/100)*D59)</f>
        <v>84.878</v>
      </c>
      <c r="E62" s="51" t="s">
        <v>9</v>
      </c>
      <c r="F62" s="33"/>
    </row>
    <row r="63" spans="1:6" ht="12.75">
      <c r="A63" s="43" t="s">
        <v>12</v>
      </c>
      <c r="B63" s="29"/>
      <c r="C63" s="46"/>
      <c r="D63" s="58">
        <f>SUM(D59:D62)</f>
        <v>572.9265</v>
      </c>
      <c r="E63" s="30" t="s">
        <v>9</v>
      </c>
      <c r="F63" s="33"/>
    </row>
    <row r="64" spans="1:6" ht="12.75">
      <c r="A64" s="61"/>
      <c r="B64" s="31"/>
      <c r="C64" s="47"/>
      <c r="D64" s="26"/>
      <c r="E64" s="55"/>
      <c r="F64" s="32"/>
    </row>
    <row r="65" spans="1:6" ht="12.75">
      <c r="A65" s="79" t="s">
        <v>58</v>
      </c>
      <c r="B65" s="86">
        <v>75</v>
      </c>
      <c r="C65" s="77" t="s">
        <v>11</v>
      </c>
      <c r="D65" s="26"/>
      <c r="E65" s="55"/>
      <c r="F65" s="32"/>
    </row>
    <row r="66" spans="1:6" ht="12.75">
      <c r="A66" s="79" t="s">
        <v>13</v>
      </c>
      <c r="B66" s="81"/>
      <c r="C66" s="82"/>
      <c r="D66" s="83">
        <f>(B65*D63)</f>
        <v>42969.4875</v>
      </c>
      <c r="E66" s="51" t="s">
        <v>11</v>
      </c>
      <c r="F66" s="33"/>
    </row>
    <row r="67" spans="1:6" ht="12.75">
      <c r="A67" s="79" t="s">
        <v>17</v>
      </c>
      <c r="B67" s="86">
        <v>0</v>
      </c>
      <c r="C67" s="77" t="s">
        <v>10</v>
      </c>
      <c r="D67" s="84">
        <f>((B67/100)*D66)</f>
        <v>0</v>
      </c>
      <c r="E67" s="51" t="s">
        <v>11</v>
      </c>
      <c r="F67" s="33"/>
    </row>
    <row r="68" spans="1:6" ht="16.5" thickBot="1">
      <c r="A68" s="44" t="s">
        <v>57</v>
      </c>
      <c r="B68" s="34"/>
      <c r="C68" s="35"/>
      <c r="D68" s="49">
        <f>SUM(D66:D67)</f>
        <v>42969.4875</v>
      </c>
      <c r="E68" s="56" t="s">
        <v>11</v>
      </c>
      <c r="F68" s="36"/>
    </row>
    <row r="73" ht="12.75">
      <c r="D73" s="45"/>
    </row>
    <row r="75" ht="12.75">
      <c r="D75" s="1"/>
    </row>
  </sheetData>
  <sheetProtection sheet="1" objects="1" scenarios="1"/>
  <mergeCells count="25">
    <mergeCell ref="E9:F9"/>
    <mergeCell ref="E10:F10"/>
    <mergeCell ref="E11:F11"/>
    <mergeCell ref="E4:F4"/>
    <mergeCell ref="B5:C5"/>
    <mergeCell ref="B3:C3"/>
    <mergeCell ref="B4:C4"/>
    <mergeCell ref="E3:F3"/>
    <mergeCell ref="E22:F22"/>
    <mergeCell ref="E23:F23"/>
    <mergeCell ref="E24:F24"/>
    <mergeCell ref="E25:F25"/>
    <mergeCell ref="E15:F15"/>
    <mergeCell ref="E16:F16"/>
    <mergeCell ref="E17:F17"/>
    <mergeCell ref="E34:F34"/>
    <mergeCell ref="E21:F21"/>
    <mergeCell ref="E30:F30"/>
    <mergeCell ref="E31:F31"/>
    <mergeCell ref="E32:F32"/>
    <mergeCell ref="E33:F33"/>
    <mergeCell ref="E26:F26"/>
    <mergeCell ref="E27:F27"/>
    <mergeCell ref="E28:F28"/>
    <mergeCell ref="E29:F29"/>
  </mergeCells>
  <printOptions/>
  <pageMargins left="0.7874015748031497" right="0.7874015748031497" top="0.31496062992125984" bottom="0.7086614173228347" header="0.31496062992125984" footer="0.31496062992125984"/>
  <pageSetup fitToHeight="1" fitToWidth="1" horizontalDpi="600" verticalDpi="600" orientation="portrait" scale="72" r:id="rId4"/>
  <headerFooter alignWithMargins="0">
    <oddFooter>&amp;L&amp;8Projectinschatting Template - RUP op Maat - v. 2.00, download de laatste versie van www.rupopmaat.nl</oddFooter>
  </headerFooter>
  <ignoredErrors>
    <ignoredError sqref="B46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Projectinschatting</dc:title>
  <dc:subject/>
  <dc:creator>Eef Dekker, Remi-Armand Collaris</dc:creator>
  <cp:keywords/>
  <dc:description>RUP op maat projectinschatting</dc:description>
  <cp:lastModifiedBy>ami12799</cp:lastModifiedBy>
  <cp:lastPrinted>2008-03-07T10:03:21Z</cp:lastPrinted>
  <dcterms:created xsi:type="dcterms:W3CDTF">2000-05-31T23:05:17Z</dcterms:created>
  <dcterms:modified xsi:type="dcterms:W3CDTF">2011-05-19T14:42:26Z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e">
    <vt:lpwstr>3.00</vt:lpwstr>
  </property>
  <property fmtid="{D5CDD505-2E9C-101B-9397-08002B2CF9AE}" pid="3" name="datum">
    <vt:lpwstr>1-1-2011</vt:lpwstr>
  </property>
</Properties>
</file>